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envenue" sheetId="1" state="visible" r:id="rId1"/>
    <sheet xmlns:r="http://schemas.openxmlformats.org/officeDocument/2006/relationships" name="Plan de trésorerie" sheetId="2" state="visible" r:id="rId2"/>
    <sheet xmlns:r="http://schemas.openxmlformats.org/officeDocument/2006/relationships" name="Suivi réel" sheetId="3" state="visible" r:id="rId3"/>
    <sheet xmlns:r="http://schemas.openxmlformats.org/officeDocument/2006/relationships" name="Paramètres" sheetId="4" state="visible" r:id="rId4"/>
    <sheet xmlns:r="http://schemas.openxmlformats.org/officeDocument/2006/relationships" name="Notice" sheetId="5" state="visible" r:id="rId5"/>
  </sheets>
  <definedNames>
    <definedName name="P_nom">Paramètres!$B$4</definedName>
    <definedName name="P_debut">Paramètres!$B$5</definedName>
    <definedName name="P_solde">Paramètres!$B$6</definedName>
    <definedName name="P_seuil">Paramètres!$B$7</definedName>
    <definedName name="P_marge">Paramètres!$B$8</definedName>
    <definedName name="P_tol">Paramètres!$B$9</definedName>
    <definedName name="_xlnm.Print_Area" localSheetId="0">'Bienvenue'!$A$1:$N$25</definedName>
  </definedNames>
  <calcPr calcId="124519" fullCalcOnLoad="1"/>
</workbook>
</file>

<file path=xl/styles.xml><?xml version="1.0" encoding="utf-8"?>
<styleSheet xmlns="http://schemas.openxmlformats.org/spreadsheetml/2006/main">
  <numFmts count="5">
    <numFmt numFmtId="164" formatCode="yyyy-mm-dd"/>
    <numFmt numFmtId="165" formatCode="MMMM YYYY"/>
    <numFmt numFmtId="166" formatCode="#,##0 &quot;€&quot;;-#,##0 &quot;€&quot;;&quot;–&quot;"/>
    <numFmt numFmtId="167" formatCode="MMM YY"/>
    <numFmt numFmtId="168" formatCode="0&quot; mois en alerte&quot;;-0;&quot;aucun mois en alerte&quot;"/>
  </numFmts>
  <fonts count="20">
    <font>
      <name val="Calibri"/>
      <family val="2"/>
      <color theme="1"/>
      <sz val="11"/>
      <scheme val="minor"/>
    </font>
    <font>
      <name val="Arial"/>
      <b val="1"/>
      <color rgb="000A6B4E"/>
      <sz val="14"/>
    </font>
    <font>
      <name val="Arial"/>
      <i val="1"/>
      <color rgb="0055635D"/>
      <sz val="9"/>
    </font>
    <font>
      <name val="Arial"/>
      <b val="1"/>
      <color rgb="0013211C"/>
      <sz val="10"/>
    </font>
    <font>
      <name val="Arial"/>
      <color rgb="001F4FB4"/>
      <sz val="10"/>
    </font>
    <font>
      <name val="Arial"/>
      <color rgb="0055635D"/>
      <sz val="9"/>
    </font>
    <font>
      <name val="Arial"/>
      <b val="1"/>
      <color rgb="00FFFFFF"/>
      <sz val="10"/>
    </font>
    <font>
      <name val="Arial"/>
      <b val="1"/>
      <color rgb="000A6B4E"/>
      <sz val="10"/>
    </font>
    <font>
      <name val="Arial"/>
      <color rgb="0013211C"/>
      <sz val="10"/>
    </font>
    <font>
      <name val="Arial"/>
      <b val="1"/>
      <color rgb="000A6B4E"/>
      <sz val="26"/>
    </font>
    <font>
      <name val="Arial"/>
      <color rgb="0055635D"/>
      <sz val="11"/>
    </font>
    <font>
      <name val="Arial"/>
      <b val="1"/>
      <color rgb="0013211C"/>
      <sz val="26"/>
    </font>
    <font>
      <name val="Arial"/>
      <color rgb="0055635D"/>
      <sz val="13"/>
    </font>
    <font>
      <name val="Arial"/>
      <b val="1"/>
      <color rgb="0013211C"/>
      <sz val="14"/>
    </font>
    <font>
      <name val="Arial"/>
      <color rgb="0013211C"/>
      <sz val="11"/>
    </font>
    <font>
      <name val="Arial"/>
      <b val="1"/>
      <color rgb="00FFFFFF"/>
      <sz val="16"/>
    </font>
    <font>
      <name val="Arial"/>
      <color rgb="000A6B4E"/>
      <sz val="11"/>
      <u val="single"/>
    </font>
    <font>
      <name val="Arial"/>
      <b val="1"/>
      <color rgb="000A6B4E"/>
      <sz val="16"/>
    </font>
    <font>
      <name val="Arial"/>
      <b val="1"/>
      <color rgb="00C2410C"/>
      <sz val="10"/>
    </font>
    <font>
      <name val="Arial"/>
      <b val="1"/>
      <color rgb="0013211C"/>
      <sz val="12"/>
    </font>
  </fonts>
  <fills count="8">
    <fill>
      <patternFill/>
    </fill>
    <fill>
      <patternFill patternType="gray125"/>
    </fill>
    <fill>
      <patternFill patternType="solid">
        <fgColor rgb="00FFF9DB"/>
        <bgColor rgb="00FFF9DB"/>
      </patternFill>
    </fill>
    <fill>
      <patternFill patternType="solid">
        <fgColor rgb="000A6B4E"/>
        <bgColor rgb="000A6B4E"/>
      </patternFill>
    </fill>
    <fill>
      <patternFill patternType="solid">
        <fgColor rgb="00F4F8F5"/>
        <bgColor rgb="00F4F8F5"/>
      </patternFill>
    </fill>
    <fill>
      <patternFill patternType="solid">
        <fgColor rgb="00E4F4EA"/>
        <bgColor rgb="00E4F4EA"/>
      </patternFill>
    </fill>
    <fill>
      <patternFill patternType="solid">
        <fgColor rgb="00FFF1C2"/>
        <bgColor rgb="00FFF1C2"/>
      </patternFill>
    </fill>
    <fill>
      <patternFill patternType="solid">
        <fgColor rgb="00E2ECFA"/>
        <bgColor rgb="00E2ECFA"/>
      </patternFill>
    </fill>
  </fills>
  <borders count="16">
    <border>
      <left/>
      <right/>
      <top/>
      <bottom/>
      <diagonal/>
    </border>
    <border>
      <left style="thin">
        <color rgb="00E6E1DA"/>
      </left>
      <right style="thin">
        <color rgb="00E6E1DA"/>
      </right>
      <top style="thin">
        <color rgb="00E6E1DA"/>
      </top>
      <bottom style="thin">
        <color rgb="00E6E1DA"/>
      </bottom>
    </border>
    <border>
      <left style="medium">
        <color rgb="000A6B4E"/>
      </left>
      <top style="medium">
        <color rgb="000A6B4E"/>
      </top>
    </border>
    <border>
      <top style="medium">
        <color rgb="000A6B4E"/>
      </top>
    </border>
    <border>
      <right style="medium">
        <color rgb="000A6B4E"/>
      </right>
      <top style="medium">
        <color rgb="000A6B4E"/>
      </top>
    </border>
    <border>
      <left style="medium">
        <color rgb="000A6B4E"/>
      </left>
      <bottom style="medium">
        <color rgb="000A6B4E"/>
      </bottom>
    </border>
    <border>
      <bottom style="medium">
        <color rgb="000A6B4E"/>
      </bottom>
    </border>
    <border>
      <right style="medium">
        <color rgb="000A6B4E"/>
      </right>
      <bottom style="medium">
        <color rgb="000A6B4E"/>
      </bottom>
    </border>
    <border>
      <left style="medium">
        <color rgb="000A6B4E"/>
      </left>
      <right style="medium">
        <color rgb="000A6B4E"/>
      </right>
      <top style="medium">
        <color rgb="000A6B4E"/>
      </top>
      <bottom style="medium">
        <color rgb="000A6B4E"/>
      </bottom>
    </border>
    <border>
      <left/>
      <right/>
      <top style="medium">
        <color rgb="000A6B4E"/>
      </top>
      <bottom/>
      <diagonal/>
    </border>
    <border>
      <left style="medium">
        <color rgb="000A6B4E"/>
      </left>
      <right/>
      <top/>
      <bottom/>
      <diagonal/>
    </border>
    <border>
      <left/>
      <right style="medium">
        <color rgb="000A6B4E"/>
      </right>
      <top style="medium">
        <color rgb="000A6B4E"/>
      </top>
      <bottom/>
      <diagonal/>
    </border>
    <border>
      <left/>
      <right style="medium">
        <color rgb="000A6B4E"/>
      </right>
      <top/>
      <bottom/>
      <diagonal/>
    </border>
    <border>
      <left style="medium">
        <color rgb="000A6B4E"/>
      </left>
      <right/>
      <top/>
      <bottom style="medium">
        <color rgb="000A6B4E"/>
      </bottom>
      <diagonal/>
    </border>
    <border>
      <left/>
      <right/>
      <top/>
      <bottom style="medium">
        <color rgb="000A6B4E"/>
      </bottom>
      <diagonal/>
    </border>
    <border>
      <left/>
      <right style="medium">
        <color rgb="000A6B4E"/>
      </right>
      <top/>
      <bottom style="medium">
        <color rgb="000A6B4E"/>
      </bottom>
      <diagonal/>
    </border>
  </borders>
  <cellStyleXfs count="1">
    <xf numFmtId="0" fontId="0" fillId="0" borderId="0"/>
  </cellStyleXfs>
  <cellXfs count="46">
    <xf numFmtId="0" fontId="0" fillId="0" borderId="0" pivotButton="0" quotePrefix="0" xfId="0"/>
    <xf numFmtId="0" fontId="9" fillId="0" borderId="0" applyAlignment="1" pivotButton="0" quotePrefix="0" xfId="0">
      <alignment vertical="center"/>
    </xf>
    <xf numFmtId="0" fontId="10" fillId="0" borderId="0" pivotButton="0" quotePrefix="0" xfId="0"/>
    <xf numFmtId="0" fontId="11" fillId="0" borderId="0" applyAlignment="1" pivotButton="0" quotePrefix="0" xfId="0">
      <alignment vertical="center" wrapText="1"/>
    </xf>
    <xf numFmtId="0" fontId="12" fillId="0" borderId="0" applyAlignment="1" pivotButton="0" quotePrefix="0" xfId="0">
      <alignment vertical="top" wrapText="1"/>
    </xf>
    <xf numFmtId="0" fontId="13" fillId="5" borderId="0" applyAlignment="1" pivotButton="0" quotePrefix="0" xfId="0">
      <alignment vertical="center" indent="1"/>
    </xf>
    <xf numFmtId="0" fontId="13" fillId="6" borderId="0" applyAlignment="1" pivotButton="0" quotePrefix="0" xfId="0">
      <alignment vertical="center" indent="1"/>
    </xf>
    <xf numFmtId="0" fontId="13" fillId="7" borderId="0" applyAlignment="1" pivotButton="0" quotePrefix="0" xfId="0">
      <alignment vertical="center" indent="1"/>
    </xf>
    <xf numFmtId="0" fontId="14" fillId="5" borderId="0" applyAlignment="1" pivotButton="0" quotePrefix="0" xfId="0">
      <alignment vertical="top" wrapText="1" indent="1"/>
    </xf>
    <xf numFmtId="0" fontId="14" fillId="6" borderId="0" applyAlignment="1" pivotButton="0" quotePrefix="0" xfId="0">
      <alignment vertical="top" wrapText="1" indent="1"/>
    </xf>
    <xf numFmtId="0" fontId="14" fillId="7" borderId="0" applyAlignment="1" pivotButton="0" quotePrefix="0" xfId="0">
      <alignment vertical="top" wrapText="1" indent="1"/>
    </xf>
    <xf numFmtId="0" fontId="15" fillId="3" borderId="0" applyAlignment="1" pivotButton="0" quotePrefix="0" xfId="0">
      <alignment horizontal="center" vertical="center" wrapText="1"/>
    </xf>
    <xf numFmtId="0" fontId="1" fillId="0" borderId="8" applyAlignment="1" pivotButton="0" quotePrefix="0" xfId="0">
      <alignment horizontal="center" vertical="center" wrapText="1"/>
    </xf>
    <xf numFmtId="0" fontId="0" fillId="0" borderId="9" pivotButton="0" quotePrefix="0" xfId="0"/>
    <xf numFmtId="0" fontId="0" fillId="0" borderId="11" pivotButton="0" quotePrefix="0" xfId="0"/>
    <xf numFmtId="0" fontId="0" fillId="0" borderId="13" pivotButton="0" quotePrefix="0" xfId="0"/>
    <xf numFmtId="0" fontId="0" fillId="0" borderId="14" pivotButton="0" quotePrefix="0" xfId="0"/>
    <xf numFmtId="0" fontId="0" fillId="0" borderId="15" pivotButton="0" quotePrefix="0" xfId="0"/>
    <xf numFmtId="0" fontId="16" fillId="0" borderId="0" pivotButton="0" quotePrefix="0" xfId="0"/>
    <xf numFmtId="0" fontId="2" fillId="0" borderId="0" applyAlignment="1" pivotButton="0" quotePrefix="0" xfId="0">
      <alignment vertical="top" wrapText="1"/>
    </xf>
    <xf numFmtId="0" fontId="1" fillId="0" borderId="0" pivotButton="0" quotePrefix="0" xfId="0"/>
    <xf numFmtId="0" fontId="3" fillId="0" borderId="0" pivotButton="0" quotePrefix="0" xfId="0"/>
    <xf numFmtId="0" fontId="2" fillId="0" borderId="0" applyAlignment="1" pivotButton="0" quotePrefix="0" xfId="0">
      <alignment vertical="center" wrapText="1"/>
    </xf>
    <xf numFmtId="0" fontId="6" fillId="3" borderId="1" applyAlignment="1" pivotButton="0" quotePrefix="0" xfId="0">
      <alignment horizontal="left" vertical="center"/>
    </xf>
    <xf numFmtId="167" fontId="6" fillId="3" borderId="1" applyAlignment="1" pivotButton="0" quotePrefix="0" xfId="0">
      <alignment horizontal="center" vertical="center" wrapText="1"/>
    </xf>
    <xf numFmtId="0" fontId="6" fillId="3" borderId="1" applyAlignment="1" pivotButton="0" quotePrefix="0" xfId="0">
      <alignment horizontal="center" vertical="center" wrapText="1"/>
    </xf>
    <xf numFmtId="0" fontId="3" fillId="0" borderId="1" pivotButton="0" quotePrefix="0" xfId="0"/>
    <xf numFmtId="166" fontId="3" fillId="0" borderId="1" pivotButton="0" quotePrefix="0" xfId="0"/>
    <xf numFmtId="166" fontId="3" fillId="4" borderId="1" pivotButton="0" quotePrefix="0" xfId="0"/>
    <xf numFmtId="0" fontId="7" fillId="0" borderId="0" pivotButton="0" quotePrefix="0" xfId="0"/>
    <xf numFmtId="0" fontId="8" fillId="0" borderId="1" pivotButton="0" quotePrefix="0" xfId="0"/>
    <xf numFmtId="166" fontId="4" fillId="2" borderId="1" pivotButton="0" quotePrefix="0" xfId="0"/>
    <xf numFmtId="0" fontId="3" fillId="4" borderId="1" pivotButton="0" quotePrefix="0" xfId="0"/>
    <xf numFmtId="166" fontId="8" fillId="0" borderId="1" pivotButton="0" quotePrefix="0" xfId="0"/>
    <xf numFmtId="166" fontId="3" fillId="0" borderId="1" applyAlignment="1" pivotButton="0" quotePrefix="0" xfId="0">
      <alignment horizontal="center" vertical="center" wrapText="1"/>
    </xf>
    <xf numFmtId="168" fontId="3" fillId="4" borderId="1" applyAlignment="1" pivotButton="0" quotePrefix="0" xfId="0">
      <alignment horizontal="center" vertical="center" wrapText="1"/>
    </xf>
    <xf numFmtId="165" fontId="3" fillId="0" borderId="1" pivotButton="0" quotePrefix="0" xfId="0"/>
    <xf numFmtId="0" fontId="3" fillId="0" borderId="1" applyAlignment="1" pivotButton="0" quotePrefix="0" xfId="0">
      <alignment horizontal="center" vertical="center" wrapText="1"/>
    </xf>
    <xf numFmtId="0" fontId="4" fillId="2" borderId="1" pivotButton="0" quotePrefix="0" xfId="0"/>
    <xf numFmtId="0" fontId="5" fillId="0" borderId="0" pivotButton="0" quotePrefix="0" xfId="0"/>
    <xf numFmtId="165" fontId="4" fillId="2" borderId="1" pivotButton="0" quotePrefix="0" xfId="0"/>
    <xf numFmtId="9" fontId="4" fillId="2" borderId="1" pivotButton="0" quotePrefix="0" xfId="0"/>
    <xf numFmtId="0" fontId="17" fillId="0" borderId="0" applyAlignment="1" pivotButton="0" quotePrefix="0" xfId="0">
      <alignment vertical="top" wrapText="1"/>
    </xf>
    <xf numFmtId="0" fontId="8"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cellXfs>
  <cellStyles count="1">
    <cellStyle name="Normal" xfId="0" builtinId="0" hidden="0"/>
  </cellStyles>
  <dxfs count="3">
    <dxf>
      <font>
        <name val="Arial"/>
        <b val="1"/>
        <color rgb="00C2410C"/>
      </font>
      <fill>
        <patternFill patternType="solid">
          <fgColor rgb="00FFEDE3"/>
          <bgColor rgb="00FFEDE3"/>
        </patternFill>
      </fill>
    </dxf>
    <dxf>
      <font>
        <name val="Arial"/>
        <b val="1"/>
        <color rgb="006B4E00"/>
      </font>
      <fill>
        <patternFill patternType="solid">
          <fgColor rgb="00FFF1C2"/>
          <bgColor rgb="00FFF1C2"/>
        </patternFill>
      </fill>
    </dxf>
    <dxf>
      <font>
        <name val="Arial"/>
        <b val="1"/>
        <color rgb="000A6B4E"/>
      </font>
      <fill>
        <patternFill patternType="solid">
          <fgColor rgb="00E3F1EA"/>
          <bgColor rgb="00E3F1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100" b="1">
                <a:solidFill>
                  <a:srgbClr val="13211C"/>
                </a:solidFill>
                <a:latin typeface="Arial"/>
              </a:defRPr>
            </a:pPr>
            <a:r>
              <a:rPr sz="1100" b="1">
                <a:solidFill>
                  <a:srgbClr val="13211C"/>
                </a:solidFill>
                <a:latin typeface="Arial"/>
              </a:rPr>
              <a:t>Solde de fin de mois face au seuil d’alerte</a:t>
            </a:r>
          </a:p>
        </rich>
      </tx>
      <overlay val="0"/>
    </title>
    <plotArea>
      <lineChart>
        <grouping val="standard"/>
        <ser>
          <idx val="0"/>
          <order val="0"/>
          <tx>
            <strRef>
              <f>'Plan de trésorerie'!A21</f>
            </strRef>
          </tx>
          <spPr>
            <a:ln xmlns:a="http://schemas.openxmlformats.org/drawingml/2006/main" w="28000">
              <a:solidFill>
                <a:srgbClr val="0A6B4E"/>
              </a:solidFill>
              <a:prstDash val="solid"/>
            </a:ln>
          </spPr>
          <marker>
            <symbol val="none"/>
            <spPr>
              <a:ln xmlns:a="http://schemas.openxmlformats.org/drawingml/2006/main">
                <a:prstDash val="solid"/>
              </a:ln>
            </spPr>
          </marker>
          <cat>
            <numRef>
              <f>'Plan de trésorerie'!$B$4:$M$4</f>
            </numRef>
          </cat>
          <val>
            <numRef>
              <f>'Plan de trésorerie'!$B$21:$M$21</f>
            </numRef>
          </val>
          <smooth val="0"/>
        </ser>
        <ser>
          <idx val="1"/>
          <order val="1"/>
          <tx>
            <strRef>
              <f>'Plan de trésorerie'!A22</f>
            </strRef>
          </tx>
          <spPr>
            <a:ln xmlns:a="http://schemas.openxmlformats.org/drawingml/2006/main" w="19000">
              <a:solidFill>
                <a:srgbClr val="9AA5A0"/>
              </a:solidFill>
              <a:prstDash val="dash"/>
            </a:ln>
          </spPr>
          <marker>
            <symbol val="none"/>
            <spPr>
              <a:ln xmlns:a="http://schemas.openxmlformats.org/drawingml/2006/main">
                <a:prstDash val="solid"/>
              </a:ln>
            </spPr>
          </marker>
          <cat>
            <numRef>
              <f>'Plan de trésorerie'!$B$4:$M$4</f>
            </numRef>
          </cat>
          <val>
            <numRef>
              <f>'Plan de trésorerie'!$B$22:$M$22</f>
            </numRef>
          </val>
          <smooth val="0"/>
        </ser>
        <axId val="10"/>
        <axId val="100"/>
      </lineChart>
      <catAx>
        <axId val="10"/>
        <scaling>
          <orientation val="minMax"/>
        </scaling>
        <delete val="0"/>
        <axPos val="l"/>
        <numFmt formatCode="MMM YY" sourceLinked="0"/>
        <majorTickMark val="none"/>
        <minorTickMark val="none"/>
        <txPr>
          <a:bodyPr xmlns:a="http://schemas.openxmlformats.org/drawingml/2006/main"/>
          <a:p xmlns:a="http://schemas.openxmlformats.org/drawingml/2006/main">
            <a:pPr>
              <a:defRPr sz="800" b="0">
                <a:solidFill>
                  <a:srgbClr val="55635D"/>
                </a:solidFill>
                <a:latin typeface="Arial"/>
              </a:defRPr>
            </a:pPr>
            <a:r>
              <a:t/>
            </a:r>
            <a:endParaRPr sz="800" b="0">
              <a:solidFill>
                <a:srgbClr val="55635D"/>
              </a:solidFill>
              <a:latin typeface="Arial"/>
            </a:endParaRPr>
          </a:p>
        </txPr>
        <crossAx val="100"/>
        <lblOffset val="100"/>
      </catAx>
      <valAx>
        <axId val="100"/>
        <scaling>
          <orientation val="minMax"/>
        </scaling>
        <delete val="0"/>
        <axPos val="l"/>
        <majorGridlines>
          <spPr>
            <a:ln xmlns:a="http://schemas.openxmlformats.org/drawingml/2006/main">
              <a:solidFill>
                <a:srgbClr val="E6E1DA"/>
              </a:solidFill>
              <a:prstDash val="solid"/>
            </a:ln>
          </spPr>
        </majorGridlines>
        <numFmt formatCode="#,##0,&quot; k€&quot;" sourceLinked="0"/>
        <majorTickMark val="none"/>
        <minorTickMark val="none"/>
        <txPr>
          <a:bodyPr xmlns:a="http://schemas.openxmlformats.org/drawingml/2006/main"/>
          <a:p xmlns:a="http://schemas.openxmlformats.org/drawingml/2006/main">
            <a:pPr>
              <a:defRPr sz="800" b="0">
                <a:solidFill>
                  <a:srgbClr val="55635D"/>
                </a:solidFill>
                <a:latin typeface="Arial"/>
              </a:defRPr>
            </a:pPr>
            <a:r>
              <a:t/>
            </a:r>
            <a:endParaRPr sz="800" b="0">
              <a:solidFill>
                <a:srgbClr val="55635D"/>
              </a:solidFill>
              <a:latin typeface="Arial"/>
            </a:endParaRPr>
          </a:p>
        </txPr>
        <crossAx val="10"/>
      </valAx>
    </plotArea>
    <legend>
      <legendPos val="b"/>
      <txPr>
        <a:bodyPr xmlns:a="http://schemas.openxmlformats.org/drawingml/2006/main"/>
        <a:p xmlns:a="http://schemas.openxmlformats.org/drawingml/2006/main">
          <a:pPr>
            <a:defRPr sz="800" b="0">
              <a:solidFill>
                <a:srgbClr val="55635D"/>
              </a:solidFill>
              <a:latin typeface="Arial"/>
            </a:defRPr>
          </a:pPr>
          <a:r>
            <a:t/>
          </a:r>
          <a:endParaRPr sz="800" b="0">
            <a:solidFill>
              <a:srgbClr val="55635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1</row>
      <rowOff>0</rowOff>
    </from>
    <ext cx="609600"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26</row>
      <rowOff>0</rowOff>
    </from>
    <ext cx="86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kavdal.com/fr/tableaux-de-bord/?utm_source=modele-excel&amp;utm_medium=fichier&amp;utm_campaign=plan-de-tresorerie" TargetMode="External" Id="rId1"/><Relationship Type="http://schemas.openxmlformats.org/officeDocument/2006/relationships/hyperlink" Target="https://cal.com/kavdal/appel-20-min"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0A6B4E"/>
    <outlinePr summaryBelow="1" summaryRight="1"/>
    <pageSetUpPr fitToPage="1"/>
  </sheetPr>
  <dimension ref="B2:M24"/>
  <sheetViews>
    <sheetView showGridLines="0" tabSelected="1" workbookViewId="0">
      <selection activeCell="A1" sqref="A1"/>
    </sheetView>
  </sheetViews>
  <sheetFormatPr baseColWidth="8" defaultRowHeight="15"/>
  <cols>
    <col width="3"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s>
  <sheetData>
    <row r="2" ht="34" customHeight="1">
      <c r="C2" s="1" t="inlineStr">
        <is>
          <t>KAVDAL</t>
        </is>
      </c>
    </row>
    <row r="3" ht="20" customHeight="1">
      <c r="C3" s="2" t="inlineStr">
        <is>
          <t>Tableaux de bord et automatisation pour les PME</t>
        </is>
      </c>
    </row>
    <row r="6" ht="26" customHeight="1">
      <c r="B6" s="3" t="inlineStr">
        <is>
          <t>Votre trésorerie à jour chaque matin, sans fichier à remplir</t>
        </is>
      </c>
    </row>
    <row r="7" ht="26" customHeight="1"/>
    <row r="9" ht="24" customHeight="1">
      <c r="B9" s="4" t="inlineStr">
        <is>
          <t>Ce modèle gratuit montre ce qu’un plan de trésorerie doit contenir. KAVDAL construit la version automatique : branchée sur votre banque, elle se met à jour toute seule et vous prévient avant un passage sous le seuil.</t>
        </is>
      </c>
    </row>
    <row r="10" ht="24" customHeight="1"/>
    <row r="12" ht="30" customHeight="1">
      <c r="B12" s="5" t="inlineStr">
        <is>
          <t>Branché sur votre banque</t>
        </is>
      </c>
      <c r="F12" s="6" t="inlineStr">
        <is>
          <t>Une alerte avant le seuil</t>
        </is>
      </c>
      <c r="J12" s="7" t="inlineStr">
        <is>
          <t>Tout vous appartient</t>
        </is>
      </c>
    </row>
    <row r="13">
      <c r="B13" s="8" t="inlineStr">
        <is>
          <t>Vos soldes et vos mouvements arrivent seuls, sans ressaisie.</t>
        </is>
      </c>
      <c r="F13" s="9" t="inlineStr">
        <is>
          <t>Le plan vous montre le mois où la trésorerie passe sous votre seuil, pas le mois d’après.</t>
        </is>
      </c>
      <c r="J13" s="10" t="inlineStr">
        <is>
          <t>Prix affichés avant de commencer. Le tableau de bord, les accès et la documentation restent à vous.</t>
        </is>
      </c>
    </row>
    <row r="14"/>
    <row r="15"/>
    <row r="16"/>
    <row r="18" ht="26" customHeight="1">
      <c r="B18" s="11" t="inlineStr">
        <is>
          <t>Découvrir l’offre tableaux de bord  →</t>
        </is>
      </c>
      <c r="I18" s="12" t="inlineStr">
        <is>
          <t>Voir l’exemple de plan de trésorerie  →</t>
        </is>
      </c>
      <c r="J18" s="13" t="n"/>
      <c r="K18" s="13" t="n"/>
      <c r="L18" s="13" t="n"/>
      <c r="M18" s="14" t="n"/>
    </row>
    <row r="19" ht="26" customHeight="1">
      <c r="I19" s="15" t="n"/>
      <c r="J19" s="16" t="n"/>
      <c r="K19" s="16" t="n"/>
      <c r="L19" s="16" t="n"/>
      <c r="M19" s="17" t="n"/>
    </row>
    <row r="21">
      <c r="B21" s="18" t="inlineStr">
        <is>
          <t>Ou réservez directement un appel gratuit de 20 minutes : cal.com/kavdal/appel-20-min</t>
        </is>
      </c>
    </row>
    <row r="23">
      <c r="B23" s="19" t="inlineStr">
        <is>
          <t>Modèle gratuit, libre d’usage dans votre entreprise. Les chiffres de l’exemple sont fictifs : remplacez-les par les vôtres en suivant l’onglet Notice. Les onglets à bordure bleue contiennent vos saisies, le reste se calcule.</t>
        </is>
      </c>
    </row>
    <row r="24"/>
  </sheetData>
  <mergeCells count="12">
    <mergeCell ref="B9:L10"/>
    <mergeCell ref="I18:M19"/>
    <mergeCell ref="B13:E16"/>
    <mergeCell ref="B12:E12"/>
    <mergeCell ref="F13:I16"/>
    <mergeCell ref="J13:M16"/>
    <mergeCell ref="F12:I12"/>
    <mergeCell ref="B6:M7"/>
    <mergeCell ref="J12:M12"/>
    <mergeCell ref="B23:M24"/>
    <mergeCell ref="B18:G19"/>
    <mergeCell ref="B21:M21"/>
  </mergeCells>
  <hyperlinks>
    <hyperlink xmlns:r="http://schemas.openxmlformats.org/officeDocument/2006/relationships" ref="B18" r:id="rId1"/>
    <hyperlink ref="I18" location="'Plan de trésorerie'!A1" display="Voir l’exemple de plan de trésorerie  →"/>
    <hyperlink xmlns:r="http://schemas.openxmlformats.org/officeDocument/2006/relationships" ref="B21" r:id="rId2"/>
  </hyperlinks>
  <printOptions horizontalCentered="1"/>
  <pageMargins left="0.75" right="0.75" top="1" bottom="1" header="0.5" footer="0.5"/>
  <pageSetup orientation="landscape" paperSize="9" fitToHeight="1" fitToWidth="1"/>
  <drawing xmlns:r="http://schemas.openxmlformats.org/officeDocument/2006/relationships" r:id="rId3"/>
</worksheet>
</file>

<file path=xl/worksheets/sheet2.xml><?xml version="1.0" encoding="utf-8"?>
<worksheet xmlns="http://schemas.openxmlformats.org/spreadsheetml/2006/main">
  <sheetPr>
    <tabColor rgb="000A6B4E"/>
    <outlinePr summaryBelow="1" summaryRight="1"/>
    <pageSetUpPr fitToPage="1"/>
  </sheetPr>
  <dimension ref="A1:N24"/>
  <sheetViews>
    <sheetView showGridLines="0" tabSelected="0"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5" customWidth="1" min="14" max="14"/>
  </cols>
  <sheetData>
    <row r="1">
      <c r="A1" s="20" t="inlineStr">
        <is>
          <t>Plan de trésorerie sur 12 mois</t>
        </is>
      </c>
    </row>
    <row r="2">
      <c r="A2" s="21">
        <f>P_nom</f>
        <v/>
      </c>
    </row>
    <row r="3" ht="30" customHeight="1">
      <c r="A3" s="22" t="inlineStr">
        <is>
          <t>DONNÉES FICTIVES. Saisissez les montants prévus en jaune (euros, TTC, tels qu’ils sortent ou entrent sur le compte). Le reste se calcule. Les mois de l’année ne se changent pas : le premier mois vient de l’onglet Paramètres.</t>
        </is>
      </c>
    </row>
    <row r="4">
      <c r="A4" s="23" t="inlineStr">
        <is>
          <t>En euros</t>
        </is>
      </c>
      <c r="B4" s="24">
        <f>EDATE(P_debut,0)</f>
        <v/>
      </c>
      <c r="C4" s="24">
        <f>EDATE(P_debut,1)</f>
        <v/>
      </c>
      <c r="D4" s="24">
        <f>EDATE(P_debut,2)</f>
        <v/>
      </c>
      <c r="E4" s="24">
        <f>EDATE(P_debut,3)</f>
        <v/>
      </c>
      <c r="F4" s="24">
        <f>EDATE(P_debut,4)</f>
        <v/>
      </c>
      <c r="G4" s="24">
        <f>EDATE(P_debut,5)</f>
        <v/>
      </c>
      <c r="H4" s="24">
        <f>EDATE(P_debut,6)</f>
        <v/>
      </c>
      <c r="I4" s="24">
        <f>EDATE(P_debut,7)</f>
        <v/>
      </c>
      <c r="J4" s="24">
        <f>EDATE(P_debut,8)</f>
        <v/>
      </c>
      <c r="K4" s="24">
        <f>EDATE(P_debut,9)</f>
        <v/>
      </c>
      <c r="L4" s="24">
        <f>EDATE(P_debut,10)</f>
        <v/>
      </c>
      <c r="M4" s="24">
        <f>EDATE(P_debut,11)</f>
        <v/>
      </c>
      <c r="N4" s="25" t="inlineStr">
        <is>
          <t>Total année</t>
        </is>
      </c>
    </row>
    <row r="5">
      <c r="A5" s="26" t="inlineStr">
        <is>
          <t>Solde de début de mois</t>
        </is>
      </c>
      <c r="B5" s="27">
        <f>P_solde</f>
        <v/>
      </c>
      <c r="C5" s="27">
        <f>B21</f>
        <v/>
      </c>
      <c r="D5" s="27">
        <f>C21</f>
        <v/>
      </c>
      <c r="E5" s="27">
        <f>D21</f>
        <v/>
      </c>
      <c r="F5" s="27">
        <f>E21</f>
        <v/>
      </c>
      <c r="G5" s="27">
        <f>F21</f>
        <v/>
      </c>
      <c r="H5" s="27">
        <f>G21</f>
        <v/>
      </c>
      <c r="I5" s="27">
        <f>H21</f>
        <v/>
      </c>
      <c r="J5" s="27">
        <f>I21</f>
        <v/>
      </c>
      <c r="K5" s="27">
        <f>J21</f>
        <v/>
      </c>
      <c r="L5" s="27">
        <f>K21</f>
        <v/>
      </c>
      <c r="M5" s="27">
        <f>L21</f>
        <v/>
      </c>
      <c r="N5" s="28">
        <f>B5</f>
        <v/>
      </c>
    </row>
    <row r="6" ht="18" customHeight="1">
      <c r="A6" s="29" t="inlineStr">
        <is>
          <t>ENCAISSEMENTS</t>
        </is>
      </c>
    </row>
    <row r="7">
      <c r="A7" s="30" t="inlineStr">
        <is>
          <t>Ventes encaissées (clients, TTC)</t>
        </is>
      </c>
      <c r="B7" s="31" t="n">
        <v>163400</v>
      </c>
      <c r="C7" s="31" t="n">
        <v>158200</v>
      </c>
      <c r="D7" s="31" t="n">
        <v>175400</v>
      </c>
      <c r="E7" s="31" t="n">
        <v>177200</v>
      </c>
      <c r="F7" s="31" t="n">
        <v>180600</v>
      </c>
      <c r="G7" s="31" t="n">
        <v>180600</v>
      </c>
      <c r="H7" s="31" t="n">
        <v>168600</v>
      </c>
      <c r="I7" s="31" t="n">
        <v>120400</v>
      </c>
      <c r="J7" s="31" t="n">
        <v>172000</v>
      </c>
      <c r="K7" s="31" t="n">
        <v>185800</v>
      </c>
      <c r="L7" s="31" t="n">
        <v>189200</v>
      </c>
      <c r="M7" s="31" t="n">
        <v>200000</v>
      </c>
      <c r="N7" s="28">
        <f>SUM(B7:M7)</f>
        <v/>
      </c>
    </row>
    <row r="8">
      <c r="A8" s="30" t="inlineStr">
        <is>
          <t>Autres encaissements (subvention, apport, cession)</t>
        </is>
      </c>
      <c r="B8" s="31" t="n">
        <v>0</v>
      </c>
      <c r="C8" s="31" t="n">
        <v>0</v>
      </c>
      <c r="D8" s="31" t="n">
        <v>0</v>
      </c>
      <c r="E8" s="31" t="n">
        <v>0</v>
      </c>
      <c r="F8" s="31" t="n">
        <v>0</v>
      </c>
      <c r="G8" s="31" t="n">
        <v>0</v>
      </c>
      <c r="H8" s="31" t="n">
        <v>0</v>
      </c>
      <c r="I8" s="31" t="n">
        <v>0</v>
      </c>
      <c r="J8" s="31" t="n">
        <v>0</v>
      </c>
      <c r="K8" s="31" t="n">
        <v>0</v>
      </c>
      <c r="L8" s="31" t="n">
        <v>0</v>
      </c>
      <c r="M8" s="31" t="n">
        <v>0</v>
      </c>
      <c r="N8" s="28">
        <f>SUM(B8:M8)</f>
        <v/>
      </c>
    </row>
    <row r="9">
      <c r="A9" s="32" t="inlineStr">
        <is>
          <t>Total des encaissements</t>
        </is>
      </c>
      <c r="B9" s="28">
        <f>SUM(B7:B8)</f>
        <v/>
      </c>
      <c r="C9" s="28">
        <f>SUM(C7:C8)</f>
        <v/>
      </c>
      <c r="D9" s="28">
        <f>SUM(D7:D8)</f>
        <v/>
      </c>
      <c r="E9" s="28">
        <f>SUM(E7:E8)</f>
        <v/>
      </c>
      <c r="F9" s="28">
        <f>SUM(F7:F8)</f>
        <v/>
      </c>
      <c r="G9" s="28">
        <f>SUM(G7:G8)</f>
        <v/>
      </c>
      <c r="H9" s="28">
        <f>SUM(H7:H8)</f>
        <v/>
      </c>
      <c r="I9" s="28">
        <f>SUM(I7:I8)</f>
        <v/>
      </c>
      <c r="J9" s="28">
        <f>SUM(J7:J8)</f>
        <v/>
      </c>
      <c r="K9" s="28">
        <f>SUM(K7:K8)</f>
        <v/>
      </c>
      <c r="L9" s="28">
        <f>SUM(L7:L8)</f>
        <v/>
      </c>
      <c r="M9" s="28">
        <f>SUM(M7:M8)</f>
        <v/>
      </c>
      <c r="N9" s="28">
        <f>SUM(B9:M9)</f>
        <v/>
      </c>
    </row>
    <row r="10" ht="18" customHeight="1">
      <c r="A10" s="29" t="inlineStr">
        <is>
          <t>DÉCAISSEMENTS</t>
        </is>
      </c>
    </row>
    <row r="11">
      <c r="A11" s="30" t="inlineStr">
        <is>
          <t>Fournisseurs (marchandises et services, TTC)</t>
        </is>
      </c>
      <c r="B11" s="31" t="n">
        <v>85000</v>
      </c>
      <c r="C11" s="31" t="n">
        <v>82300</v>
      </c>
      <c r="D11" s="31" t="n">
        <v>91200</v>
      </c>
      <c r="E11" s="31" t="n">
        <v>92100</v>
      </c>
      <c r="F11" s="31" t="n">
        <v>93900</v>
      </c>
      <c r="G11" s="31" t="n">
        <v>93900</v>
      </c>
      <c r="H11" s="31" t="n">
        <v>87700</v>
      </c>
      <c r="I11" s="31" t="n">
        <v>62600</v>
      </c>
      <c r="J11" s="31" t="n">
        <v>89400</v>
      </c>
      <c r="K11" s="31" t="n">
        <v>96600</v>
      </c>
      <c r="L11" s="31" t="n">
        <v>98400</v>
      </c>
      <c r="M11" s="31" t="n">
        <v>104000</v>
      </c>
      <c r="N11" s="28">
        <f>SUM(B11:M11)</f>
        <v/>
      </c>
    </row>
    <row r="12">
      <c r="A12" s="30" t="inlineStr">
        <is>
          <t>Salaires nets</t>
        </is>
      </c>
      <c r="B12" s="31" t="n">
        <v>33000</v>
      </c>
      <c r="C12" s="31" t="n">
        <v>33000</v>
      </c>
      <c r="D12" s="31" t="n">
        <v>33000</v>
      </c>
      <c r="E12" s="31" t="n">
        <v>33000</v>
      </c>
      <c r="F12" s="31" t="n">
        <v>33000</v>
      </c>
      <c r="G12" s="31" t="n">
        <v>33000</v>
      </c>
      <c r="H12" s="31" t="n">
        <v>33000</v>
      </c>
      <c r="I12" s="31" t="n">
        <v>33000</v>
      </c>
      <c r="J12" s="31" t="n">
        <v>33000</v>
      </c>
      <c r="K12" s="31" t="n">
        <v>33000</v>
      </c>
      <c r="L12" s="31" t="n">
        <v>33000</v>
      </c>
      <c r="M12" s="31" t="n">
        <v>36000</v>
      </c>
      <c r="N12" s="28">
        <f>SUM(B12:M12)</f>
        <v/>
      </c>
    </row>
    <row r="13">
      <c r="A13" s="30" t="inlineStr">
        <is>
          <t>Charges sociales</t>
        </is>
      </c>
      <c r="B13" s="31" t="n">
        <v>13900</v>
      </c>
      <c r="C13" s="31" t="n">
        <v>13900</v>
      </c>
      <c r="D13" s="31" t="n">
        <v>13900</v>
      </c>
      <c r="E13" s="31" t="n">
        <v>13900</v>
      </c>
      <c r="F13" s="31" t="n">
        <v>13900</v>
      </c>
      <c r="G13" s="31" t="n">
        <v>13900</v>
      </c>
      <c r="H13" s="31" t="n">
        <v>13900</v>
      </c>
      <c r="I13" s="31" t="n">
        <v>13900</v>
      </c>
      <c r="J13" s="31" t="n">
        <v>13900</v>
      </c>
      <c r="K13" s="31" t="n">
        <v>13900</v>
      </c>
      <c r="L13" s="31" t="n">
        <v>13900</v>
      </c>
      <c r="M13" s="31" t="n">
        <v>15100</v>
      </c>
      <c r="N13" s="28">
        <f>SUM(B13:M13)</f>
        <v/>
      </c>
    </row>
    <row r="14">
      <c r="A14" s="30" t="inlineStr">
        <is>
          <t>Loyer et charges locatives</t>
        </is>
      </c>
      <c r="B14" s="31" t="n">
        <v>6200</v>
      </c>
      <c r="C14" s="31" t="n">
        <v>6200</v>
      </c>
      <c r="D14" s="31" t="n">
        <v>6200</v>
      </c>
      <c r="E14" s="31" t="n">
        <v>6200</v>
      </c>
      <c r="F14" s="31" t="n">
        <v>6200</v>
      </c>
      <c r="G14" s="31" t="n">
        <v>6200</v>
      </c>
      <c r="H14" s="31" t="n">
        <v>6200</v>
      </c>
      <c r="I14" s="31" t="n">
        <v>6200</v>
      </c>
      <c r="J14" s="31" t="n">
        <v>6200</v>
      </c>
      <c r="K14" s="31" t="n">
        <v>6200</v>
      </c>
      <c r="L14" s="31" t="n">
        <v>6200</v>
      </c>
      <c r="M14" s="31" t="n">
        <v>6200</v>
      </c>
      <c r="N14" s="28">
        <f>SUM(B14:M14)</f>
        <v/>
      </c>
    </row>
    <row r="15">
      <c r="A15" s="30" t="inlineStr">
        <is>
          <t>TVA à reverser à l’État</t>
        </is>
      </c>
      <c r="B15" s="31" t="n">
        <v>13100</v>
      </c>
      <c r="C15" s="31" t="n">
        <v>12600</v>
      </c>
      <c r="D15" s="31" t="n">
        <v>14000</v>
      </c>
      <c r="E15" s="31" t="n">
        <v>14200</v>
      </c>
      <c r="F15" s="31" t="n">
        <v>14400</v>
      </c>
      <c r="G15" s="31" t="n">
        <v>14400</v>
      </c>
      <c r="H15" s="31" t="n">
        <v>13500</v>
      </c>
      <c r="I15" s="31" t="n">
        <v>9600</v>
      </c>
      <c r="J15" s="31" t="n">
        <v>13800</v>
      </c>
      <c r="K15" s="31" t="n">
        <v>14900</v>
      </c>
      <c r="L15" s="31" t="n">
        <v>15100</v>
      </c>
      <c r="M15" s="31" t="n">
        <v>16000</v>
      </c>
      <c r="N15" s="28">
        <f>SUM(B15:M15)</f>
        <v/>
      </c>
    </row>
    <row r="16">
      <c r="A16" s="30" t="inlineStr">
        <is>
          <t>Remboursements d’emprunt (capital et intérêts)</t>
        </is>
      </c>
      <c r="B16" s="31" t="n">
        <v>4200</v>
      </c>
      <c r="C16" s="31" t="n">
        <v>4200</v>
      </c>
      <c r="D16" s="31" t="n">
        <v>4200</v>
      </c>
      <c r="E16" s="31" t="n">
        <v>4200</v>
      </c>
      <c r="F16" s="31" t="n">
        <v>4200</v>
      </c>
      <c r="G16" s="31" t="n">
        <v>4200</v>
      </c>
      <c r="H16" s="31" t="n">
        <v>4200</v>
      </c>
      <c r="I16" s="31" t="n">
        <v>4200</v>
      </c>
      <c r="J16" s="31" t="n">
        <v>4200</v>
      </c>
      <c r="K16" s="31" t="n">
        <v>4200</v>
      </c>
      <c r="L16" s="31" t="n">
        <v>4200</v>
      </c>
      <c r="M16" s="31" t="n">
        <v>4200</v>
      </c>
      <c r="N16" s="28">
        <f>SUM(B16:M16)</f>
        <v/>
      </c>
    </row>
    <row r="17">
      <c r="A17" s="30" t="inlineStr">
        <is>
          <t>Investissements</t>
        </is>
      </c>
      <c r="B17" s="31" t="n">
        <v>0</v>
      </c>
      <c r="C17" s="31" t="n">
        <v>0</v>
      </c>
      <c r="D17" s="31" t="n">
        <v>3000</v>
      </c>
      <c r="E17" s="31" t="n">
        <v>0</v>
      </c>
      <c r="F17" s="31" t="n">
        <v>0</v>
      </c>
      <c r="G17" s="31" t="n">
        <v>0</v>
      </c>
      <c r="H17" s="31" t="n">
        <v>0</v>
      </c>
      <c r="I17" s="31" t="n">
        <v>90000</v>
      </c>
      <c r="J17" s="31" t="n">
        <v>0</v>
      </c>
      <c r="K17" s="31" t="n">
        <v>0</v>
      </c>
      <c r="L17" s="31" t="n">
        <v>0</v>
      </c>
      <c r="M17" s="31" t="n">
        <v>0</v>
      </c>
      <c r="N17" s="28">
        <f>SUM(B17:M17)</f>
        <v/>
      </c>
    </row>
    <row r="18">
      <c r="A18" s="30" t="inlineStr">
        <is>
          <t>Autres décaissements</t>
        </is>
      </c>
      <c r="B18" s="31" t="n">
        <v>1800</v>
      </c>
      <c r="C18" s="31" t="n">
        <v>1800</v>
      </c>
      <c r="D18" s="31" t="n">
        <v>1800</v>
      </c>
      <c r="E18" s="31" t="n">
        <v>1800</v>
      </c>
      <c r="F18" s="31" t="n">
        <v>1800</v>
      </c>
      <c r="G18" s="31" t="n">
        <v>1800</v>
      </c>
      <c r="H18" s="31" t="n">
        <v>1800</v>
      </c>
      <c r="I18" s="31" t="n">
        <v>1800</v>
      </c>
      <c r="J18" s="31" t="n">
        <v>1800</v>
      </c>
      <c r="K18" s="31" t="n">
        <v>1800</v>
      </c>
      <c r="L18" s="31" t="n">
        <v>1800</v>
      </c>
      <c r="M18" s="31" t="n">
        <v>1800</v>
      </c>
      <c r="N18" s="28">
        <f>SUM(B18:M18)</f>
        <v/>
      </c>
    </row>
    <row r="19">
      <c r="A19" s="32" t="inlineStr">
        <is>
          <t>Total des décaissements</t>
        </is>
      </c>
      <c r="B19" s="28">
        <f>SUM(B11:B18)</f>
        <v/>
      </c>
      <c r="C19" s="28">
        <f>SUM(C11:C18)</f>
        <v/>
      </c>
      <c r="D19" s="28">
        <f>SUM(D11:D18)</f>
        <v/>
      </c>
      <c r="E19" s="28">
        <f>SUM(E11:E18)</f>
        <v/>
      </c>
      <c r="F19" s="28">
        <f>SUM(F11:F18)</f>
        <v/>
      </c>
      <c r="G19" s="28">
        <f>SUM(G11:G18)</f>
        <v/>
      </c>
      <c r="H19" s="28">
        <f>SUM(H11:H18)</f>
        <v/>
      </c>
      <c r="I19" s="28">
        <f>SUM(I11:I18)</f>
        <v/>
      </c>
      <c r="J19" s="28">
        <f>SUM(J11:J18)</f>
        <v/>
      </c>
      <c r="K19" s="28">
        <f>SUM(K11:K18)</f>
        <v/>
      </c>
      <c r="L19" s="28">
        <f>SUM(L11:L18)</f>
        <v/>
      </c>
      <c r="M19" s="28">
        <f>SUM(M11:M18)</f>
        <v/>
      </c>
      <c r="N19" s="28">
        <f>SUM(B19:M19)</f>
        <v/>
      </c>
    </row>
    <row r="20">
      <c r="A20" s="26" t="inlineStr">
        <is>
          <t>Solde du mois</t>
        </is>
      </c>
      <c r="B20" s="27">
        <f>B9-B19</f>
        <v/>
      </c>
      <c r="C20" s="27">
        <f>C9-C19</f>
        <v/>
      </c>
      <c r="D20" s="27">
        <f>D9-D19</f>
        <v/>
      </c>
      <c r="E20" s="27">
        <f>E9-E19</f>
        <v/>
      </c>
      <c r="F20" s="27">
        <f>F9-F19</f>
        <v/>
      </c>
      <c r="G20" s="27">
        <f>G9-G19</f>
        <v/>
      </c>
      <c r="H20" s="27">
        <f>H9-H19</f>
        <v/>
      </c>
      <c r="I20" s="27">
        <f>I9-I19</f>
        <v/>
      </c>
      <c r="J20" s="27">
        <f>J9-J19</f>
        <v/>
      </c>
      <c r="K20" s="27">
        <f>K9-K19</f>
        <v/>
      </c>
      <c r="L20" s="27">
        <f>L9-L19</f>
        <v/>
      </c>
      <c r="M20" s="27">
        <f>M9-M19</f>
        <v/>
      </c>
      <c r="N20" s="28">
        <f>SUM(B20:M20)</f>
        <v/>
      </c>
    </row>
    <row r="21">
      <c r="A21" s="32" t="inlineStr">
        <is>
          <t>Solde de fin de mois</t>
        </is>
      </c>
      <c r="B21" s="28">
        <f>B5+B20</f>
        <v/>
      </c>
      <c r="C21" s="28">
        <f>C5+C20</f>
        <v/>
      </c>
      <c r="D21" s="28">
        <f>D5+D20</f>
        <v/>
      </c>
      <c r="E21" s="28">
        <f>E5+E20</f>
        <v/>
      </c>
      <c r="F21" s="28">
        <f>F5+F20</f>
        <v/>
      </c>
      <c r="G21" s="28">
        <f>G5+G20</f>
        <v/>
      </c>
      <c r="H21" s="28">
        <f>H5+H20</f>
        <v/>
      </c>
      <c r="I21" s="28">
        <f>I5+I20</f>
        <v/>
      </c>
      <c r="J21" s="28">
        <f>J5+J20</f>
        <v/>
      </c>
      <c r="K21" s="28">
        <f>K5+K20</f>
        <v/>
      </c>
      <c r="L21" s="28">
        <f>L5+L20</f>
        <v/>
      </c>
      <c r="M21" s="28">
        <f>M5+M20</f>
        <v/>
      </c>
      <c r="N21" s="28">
        <f>M21</f>
        <v/>
      </c>
    </row>
    <row r="22">
      <c r="A22" s="30" t="inlineStr">
        <is>
          <t>Seuil d’alerte de trésorerie</t>
        </is>
      </c>
      <c r="B22" s="33">
        <f>P_seuil</f>
        <v/>
      </c>
      <c r="C22" s="33">
        <f>P_seuil</f>
        <v/>
      </c>
      <c r="D22" s="33">
        <f>P_seuil</f>
        <v/>
      </c>
      <c r="E22" s="33">
        <f>P_seuil</f>
        <v/>
      </c>
      <c r="F22" s="33">
        <f>P_seuil</f>
        <v/>
      </c>
      <c r="G22" s="33">
        <f>P_seuil</f>
        <v/>
      </c>
      <c r="H22" s="33">
        <f>P_seuil</f>
        <v/>
      </c>
      <c r="I22" s="33">
        <f>P_seuil</f>
        <v/>
      </c>
      <c r="J22" s="33">
        <f>P_seuil</f>
        <v/>
      </c>
      <c r="K22" s="33">
        <f>P_seuil</f>
        <v/>
      </c>
      <c r="L22" s="33">
        <f>P_seuil</f>
        <v/>
      </c>
      <c r="M22" s="33">
        <f>P_seuil</f>
        <v/>
      </c>
    </row>
    <row r="23">
      <c r="A23" s="30" t="inlineStr">
        <is>
          <t>Position par rapport au seuil</t>
        </is>
      </c>
      <c r="B23" s="34">
        <f>IF(B21&lt;B22,"Alerte",IF(B21&lt;B22*(1+P_marge),"À surveiller","OK"))</f>
        <v/>
      </c>
      <c r="C23" s="34">
        <f>IF(C21&lt;C22,"Alerte",IF(C21&lt;C22*(1+P_marge),"À surveiller","OK"))</f>
        <v/>
      </c>
      <c r="D23" s="34">
        <f>IF(D21&lt;D22,"Alerte",IF(D21&lt;D22*(1+P_marge),"À surveiller","OK"))</f>
        <v/>
      </c>
      <c r="E23" s="34">
        <f>IF(E21&lt;E22,"Alerte",IF(E21&lt;E22*(1+P_marge),"À surveiller","OK"))</f>
        <v/>
      </c>
      <c r="F23" s="34">
        <f>IF(F21&lt;F22,"Alerte",IF(F21&lt;F22*(1+P_marge),"À surveiller","OK"))</f>
        <v/>
      </c>
      <c r="G23" s="34">
        <f>IF(G21&lt;G22,"Alerte",IF(G21&lt;G22*(1+P_marge),"À surveiller","OK"))</f>
        <v/>
      </c>
      <c r="H23" s="34">
        <f>IF(H21&lt;H22,"Alerte",IF(H21&lt;H22*(1+P_marge),"À surveiller","OK"))</f>
        <v/>
      </c>
      <c r="I23" s="34">
        <f>IF(I21&lt;I22,"Alerte",IF(I21&lt;I22*(1+P_marge),"À surveiller","OK"))</f>
        <v/>
      </c>
      <c r="J23" s="34">
        <f>IF(J21&lt;J22,"Alerte",IF(J21&lt;J22*(1+P_marge),"À surveiller","OK"))</f>
        <v/>
      </c>
      <c r="K23" s="34">
        <f>IF(K21&lt;K22,"Alerte",IF(K21&lt;K22*(1+P_marge),"À surveiller","OK"))</f>
        <v/>
      </c>
      <c r="L23" s="34">
        <f>IF(L21&lt;L22,"Alerte",IF(L21&lt;L22*(1+P_marge),"À surveiller","OK"))</f>
        <v/>
      </c>
      <c r="M23" s="34">
        <f>IF(M21&lt;M22,"Alerte",IF(M21&lt;M22*(1+P_marge),"À surveiller","OK"))</f>
        <v/>
      </c>
      <c r="N23" s="35">
        <f>COUNTIF(B23:M23,"Alerte")</f>
        <v/>
      </c>
    </row>
    <row r="24">
      <c r="A24" s="30" t="inlineStr">
        <is>
          <t>Écart au seuil</t>
        </is>
      </c>
      <c r="B24" s="33">
        <f>B21-B22</f>
        <v/>
      </c>
      <c r="C24" s="33">
        <f>C21-C22</f>
        <v/>
      </c>
      <c r="D24" s="33">
        <f>D21-D22</f>
        <v/>
      </c>
      <c r="E24" s="33">
        <f>E21-E22</f>
        <v/>
      </c>
      <c r="F24" s="33">
        <f>F21-F22</f>
        <v/>
      </c>
      <c r="G24" s="33">
        <f>G21-G22</f>
        <v/>
      </c>
      <c r="H24" s="33">
        <f>H21-H22</f>
        <v/>
      </c>
      <c r="I24" s="33">
        <f>I21-I22</f>
        <v/>
      </c>
      <c r="J24" s="33">
        <f>J21-J22</f>
        <v/>
      </c>
      <c r="K24" s="33">
        <f>K21-K22</f>
        <v/>
      </c>
      <c r="L24" s="33">
        <f>L21-L22</f>
        <v/>
      </c>
      <c r="M24" s="33">
        <f>M21-M22</f>
        <v/>
      </c>
    </row>
  </sheetData>
  <mergeCells count="1">
    <mergeCell ref="A3:N3"/>
  </mergeCells>
  <conditionalFormatting sqref="B23:M23">
    <cfRule type="expression" priority="1" dxfId="0">
      <formula>B23="Alerte"</formula>
    </cfRule>
    <cfRule type="expression" priority="2" dxfId="1">
      <formula>B23="À surveiller"</formula>
    </cfRule>
    <cfRule type="expression" priority="3" dxfId="2">
      <formula>B23="OK"</formula>
    </cfRule>
  </conditionalFormatting>
  <pageMargins left="0.75" right="0.75" top="1" bottom="1"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001F4FB4"/>
    <outlinePr summaryBelow="1" summaryRight="1"/>
    <pageSetUpPr fitToPage="1"/>
  </sheetPr>
  <dimension ref="A1:K19"/>
  <sheetViews>
    <sheetView showGridLines="0" tabSelected="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6" customWidth="1" min="11" max="11"/>
  </cols>
  <sheetData>
    <row r="1">
      <c r="A1" s="20" t="inlineStr">
        <is>
          <t>Suivi réel : prévu contre réel, mois par mois</t>
        </is>
      </c>
    </row>
    <row r="2">
      <c r="A2" s="21">
        <f>P_nom</f>
        <v/>
      </c>
    </row>
    <row r="3" ht="30" customHeight="1">
      <c r="A3" s="22" t="inlineStr">
        <is>
          <t>DONNÉES FICTIVES. Chaque fin de mois, saisissez les montants réels (jaune) et le solde du compte à la banque. Les mois sans saisie restent « En attente ». Les prévus viennent de l’onglet Plan de trésorerie.</t>
        </is>
      </c>
    </row>
    <row r="4" ht="42" customHeight="1">
      <c r="A4" s="25" t="inlineStr">
        <is>
          <t>Mois</t>
        </is>
      </c>
      <c r="B4" s="25" t="inlineStr">
        <is>
          <t>Encaissements prévus</t>
        </is>
      </c>
      <c r="C4" s="25" t="inlineStr">
        <is>
          <t>Encaissements réels</t>
        </is>
      </c>
      <c r="D4" s="25" t="inlineStr">
        <is>
          <t>Écart (réel − prévu)</t>
        </is>
      </c>
      <c r="E4" s="25" t="inlineStr">
        <is>
          <t>Décaissements prévus</t>
        </is>
      </c>
      <c r="F4" s="25" t="inlineStr">
        <is>
          <t>Décaissements réels</t>
        </is>
      </c>
      <c r="G4" s="25" t="inlineStr">
        <is>
          <t>Écart (réel − prévu)</t>
        </is>
      </c>
      <c r="H4" s="25" t="inlineStr">
        <is>
          <t>Solde de fin prévu</t>
        </is>
      </c>
      <c r="I4" s="25" t="inlineStr">
        <is>
          <t>Solde de fin réel (banque)</t>
        </is>
      </c>
      <c r="J4" s="25" t="inlineStr">
        <is>
          <t>Écart de solde</t>
        </is>
      </c>
      <c r="K4" s="25" t="inlineStr">
        <is>
          <t>Statut du solde</t>
        </is>
      </c>
    </row>
    <row r="5">
      <c r="A5" s="36">
        <f>'Plan de trésorerie'!B4</f>
        <v/>
      </c>
      <c r="B5" s="33">
        <f>'Plan de trésorerie'!B9</f>
        <v/>
      </c>
      <c r="C5" s="31" t="n">
        <v>162200</v>
      </c>
      <c r="D5" s="33">
        <f>IF(C5="","",C5-B5)</f>
        <v/>
      </c>
      <c r="E5" s="33">
        <f>'Plan de trésorerie'!B19</f>
        <v/>
      </c>
      <c r="F5" s="31" t="n">
        <v>157500</v>
      </c>
      <c r="G5" s="33">
        <f>IF(F5="","",F5-E5)</f>
        <v/>
      </c>
      <c r="H5" s="33">
        <f>'Plan de trésorerie'!B21</f>
        <v/>
      </c>
      <c r="I5" s="31" t="n">
        <v>89700</v>
      </c>
      <c r="J5" s="33">
        <f>IF(I5="","",I5-H5)</f>
        <v/>
      </c>
      <c r="K5" s="37">
        <f>IF(I5="","En attente",IF(J5&gt;=0,"OK",IF(J5&gt;=-P_tol*ABS(H5),"À surveiller","Alerte")))</f>
        <v/>
      </c>
    </row>
    <row r="6">
      <c r="A6" s="36">
        <f>'Plan de trésorerie'!C4</f>
        <v/>
      </c>
      <c r="B6" s="33">
        <f>'Plan de trésorerie'!C9</f>
        <v/>
      </c>
      <c r="C6" s="31" t="n">
        <v>158200</v>
      </c>
      <c r="D6" s="33">
        <f>IF(C6="","",C6-B6)</f>
        <v/>
      </c>
      <c r="E6" s="33">
        <f>'Plan de trésorerie'!C19</f>
        <v/>
      </c>
      <c r="F6" s="31" t="n">
        <v>154500</v>
      </c>
      <c r="G6" s="33">
        <f>IF(F6="","",F6-E6)</f>
        <v/>
      </c>
      <c r="H6" s="33">
        <f>'Plan de trésorerie'!C21</f>
        <v/>
      </c>
      <c r="I6" s="31" t="n">
        <v>93400</v>
      </c>
      <c r="J6" s="33">
        <f>IF(I6="","",I6-H6)</f>
        <v/>
      </c>
      <c r="K6" s="37">
        <f>IF(I6="","En attente",IF(J6&gt;=0,"OK",IF(J6&gt;=-P_tol*ABS(H6),"À surveiller","Alerte")))</f>
        <v/>
      </c>
    </row>
    <row r="7">
      <c r="A7" s="36">
        <f>'Plan de trésorerie'!D4</f>
        <v/>
      </c>
      <c r="B7" s="33">
        <f>'Plan de trésorerie'!D9</f>
        <v/>
      </c>
      <c r="C7" s="31" t="n">
        <v>175400</v>
      </c>
      <c r="D7" s="33">
        <f>IF(C7="","",C7-B7)</f>
        <v/>
      </c>
      <c r="E7" s="33">
        <f>'Plan de trésorerie'!D19</f>
        <v/>
      </c>
      <c r="F7" s="31" t="n">
        <v>167900</v>
      </c>
      <c r="G7" s="33">
        <f>IF(F7="","",F7-E7)</f>
        <v/>
      </c>
      <c r="H7" s="33">
        <f>'Plan de trésorerie'!D21</f>
        <v/>
      </c>
      <c r="I7" s="31" t="n">
        <v>100900</v>
      </c>
      <c r="J7" s="33">
        <f>IF(I7="","",I7-H7)</f>
        <v/>
      </c>
      <c r="K7" s="37">
        <f>IF(I7="","En attente",IF(J7&gt;=0,"OK",IF(J7&gt;=-P_tol*ABS(H7),"À surveiller","Alerte")))</f>
        <v/>
      </c>
    </row>
    <row r="8">
      <c r="A8" s="36">
        <f>'Plan de trésorerie'!E4</f>
        <v/>
      </c>
      <c r="B8" s="33">
        <f>'Plan de trésorerie'!E9</f>
        <v/>
      </c>
      <c r="C8" s="31" t="n">
        <v>178500</v>
      </c>
      <c r="D8" s="33">
        <f>IF(C8="","",C8-B8)</f>
        <v/>
      </c>
      <c r="E8" s="33">
        <f>'Plan de trésorerie'!E19</f>
        <v/>
      </c>
      <c r="F8" s="31" t="n">
        <v>166000</v>
      </c>
      <c r="G8" s="33">
        <f>IF(F8="","",F8-E8)</f>
        <v/>
      </c>
      <c r="H8" s="33">
        <f>'Plan de trésorerie'!E21</f>
        <v/>
      </c>
      <c r="I8" s="31" t="n">
        <v>113400</v>
      </c>
      <c r="J8" s="33">
        <f>IF(I8="","",I8-H8)</f>
        <v/>
      </c>
      <c r="K8" s="37">
        <f>IF(I8="","En attente",IF(J8&gt;=0,"OK",IF(J8&gt;=-P_tol*ABS(H8),"À surveiller","Alerte")))</f>
        <v/>
      </c>
    </row>
    <row r="9">
      <c r="A9" s="36">
        <f>'Plan de trésorerie'!F4</f>
        <v/>
      </c>
      <c r="B9" s="33">
        <f>'Plan de trésorerie'!F9</f>
        <v/>
      </c>
      <c r="C9" s="31" t="n">
        <v>179200</v>
      </c>
      <c r="D9" s="33">
        <f>IF(C9="","",C9-B9)</f>
        <v/>
      </c>
      <c r="E9" s="33">
        <f>'Plan de trésorerie'!F19</f>
        <v/>
      </c>
      <c r="F9" s="31" t="n">
        <v>167800</v>
      </c>
      <c r="G9" s="33">
        <f>IF(F9="","",F9-E9)</f>
        <v/>
      </c>
      <c r="H9" s="33">
        <f>'Plan de trésorerie'!F21</f>
        <v/>
      </c>
      <c r="I9" s="31" t="n">
        <v>124800</v>
      </c>
      <c r="J9" s="33">
        <f>IF(I9="","",I9-H9)</f>
        <v/>
      </c>
      <c r="K9" s="37">
        <f>IF(I9="","En attente",IF(J9&gt;=0,"OK",IF(J9&gt;=-P_tol*ABS(H9),"À surveiller","Alerte")))</f>
        <v/>
      </c>
    </row>
    <row r="10">
      <c r="A10" s="36">
        <f>'Plan de trésorerie'!G4</f>
        <v/>
      </c>
      <c r="B10" s="33">
        <f>'Plan de trésorerie'!G9</f>
        <v/>
      </c>
      <c r="C10" s="31" t="n">
        <v>179600</v>
      </c>
      <c r="D10" s="33">
        <f>IF(C10="","",C10-B10)</f>
        <v/>
      </c>
      <c r="E10" s="33">
        <f>'Plan de trésorerie'!G19</f>
        <v/>
      </c>
      <c r="F10" s="31" t="n">
        <v>167300</v>
      </c>
      <c r="G10" s="33">
        <f>IF(F10="","",F10-E10)</f>
        <v/>
      </c>
      <c r="H10" s="33">
        <f>'Plan de trésorerie'!G21</f>
        <v/>
      </c>
      <c r="I10" s="31" t="n">
        <v>137100</v>
      </c>
      <c r="J10" s="33">
        <f>IF(I10="","",I10-H10)</f>
        <v/>
      </c>
      <c r="K10" s="37">
        <f>IF(I10="","En attente",IF(J10&gt;=0,"OK",IF(J10&gt;=-P_tol*ABS(H10),"À surveiller","Alerte")))</f>
        <v/>
      </c>
    </row>
    <row r="11">
      <c r="A11" s="36">
        <f>'Plan de trésorerie'!H4</f>
        <v/>
      </c>
      <c r="B11" s="33">
        <f>'Plan de trésorerie'!H9</f>
        <v/>
      </c>
      <c r="C11" s="31" t="n">
        <v>168900</v>
      </c>
      <c r="D11" s="33">
        <f>IF(C11="","",C11-B11)</f>
        <v/>
      </c>
      <c r="E11" s="33">
        <f>'Plan de trésorerie'!H19</f>
        <v/>
      </c>
      <c r="F11" s="31" t="n">
        <v>160700</v>
      </c>
      <c r="G11" s="33">
        <f>IF(F11="","",F11-E11)</f>
        <v/>
      </c>
      <c r="H11" s="33">
        <f>'Plan de trésorerie'!H21</f>
        <v/>
      </c>
      <c r="I11" s="31" t="n">
        <v>145300</v>
      </c>
      <c r="J11" s="33">
        <f>IF(I11="","",I11-H11)</f>
        <v/>
      </c>
      <c r="K11" s="37">
        <f>IF(I11="","En attente",IF(J11&gt;=0,"OK",IF(J11&gt;=-P_tol*ABS(H11),"À surveiller","Alerte")))</f>
        <v/>
      </c>
    </row>
    <row r="12">
      <c r="A12" s="36">
        <f>'Plan de trésorerie'!I4</f>
        <v/>
      </c>
      <c r="B12" s="33">
        <f>'Plan de trésorerie'!I9</f>
        <v/>
      </c>
      <c r="C12" s="31" t="n">
        <v>120500</v>
      </c>
      <c r="D12" s="33">
        <f>IF(C12="","",C12-B12)</f>
        <v/>
      </c>
      <c r="E12" s="33">
        <f>'Plan de trésorerie'!I19</f>
        <v/>
      </c>
      <c r="F12" s="31" t="n">
        <v>221100</v>
      </c>
      <c r="G12" s="33">
        <f>IF(F12="","",F12-E12)</f>
        <v/>
      </c>
      <c r="H12" s="33">
        <f>'Plan de trésorerie'!I21</f>
        <v/>
      </c>
      <c r="I12" s="31" t="n">
        <v>44700</v>
      </c>
      <c r="J12" s="33">
        <f>IF(I12="","",I12-H12)</f>
        <v/>
      </c>
      <c r="K12" s="37">
        <f>IF(I12="","En attente",IF(J12&gt;=0,"OK",IF(J12&gt;=-P_tol*ABS(H12),"À surveiller","Alerte")))</f>
        <v/>
      </c>
    </row>
    <row r="13">
      <c r="A13" s="36">
        <f>'Plan de trésorerie'!J4</f>
        <v/>
      </c>
      <c r="B13" s="33">
        <f>'Plan de trésorerie'!J9</f>
        <v/>
      </c>
      <c r="C13" s="31" t="n">
        <v>173000</v>
      </c>
      <c r="D13" s="33">
        <f>IF(C13="","",C13-B13)</f>
        <v/>
      </c>
      <c r="E13" s="33">
        <f>'Plan de trésorerie'!J19</f>
        <v/>
      </c>
      <c r="F13" s="31" t="n">
        <v>162900</v>
      </c>
      <c r="G13" s="33">
        <f>IF(F13="","",F13-E13)</f>
        <v/>
      </c>
      <c r="H13" s="33">
        <f>'Plan de trésorerie'!J21</f>
        <v/>
      </c>
      <c r="I13" s="31" t="n">
        <v>54800</v>
      </c>
      <c r="J13" s="33">
        <f>IF(I13="","",I13-H13)</f>
        <v/>
      </c>
      <c r="K13" s="37">
        <f>IF(I13="","En attente",IF(J13&gt;=0,"OK",IF(J13&gt;=-P_tol*ABS(H13),"À surveiller","Alerte")))</f>
        <v/>
      </c>
    </row>
    <row r="14">
      <c r="A14" s="36">
        <f>'Plan de trésorerie'!K4</f>
        <v/>
      </c>
      <c r="B14" s="33">
        <f>'Plan de trésorerie'!K9</f>
        <v/>
      </c>
      <c r="C14" s="31" t="n"/>
      <c r="D14" s="33">
        <f>IF(C14="","",C14-B14)</f>
        <v/>
      </c>
      <c r="E14" s="33">
        <f>'Plan de trésorerie'!K19</f>
        <v/>
      </c>
      <c r="F14" s="31" t="n"/>
      <c r="G14" s="33">
        <f>IF(F14="","",F14-E14)</f>
        <v/>
      </c>
      <c r="H14" s="33">
        <f>'Plan de trésorerie'!K21</f>
        <v/>
      </c>
      <c r="I14" s="31" t="n"/>
      <c r="J14" s="33">
        <f>IF(I14="","",I14-H14)</f>
        <v/>
      </c>
      <c r="K14" s="37">
        <f>IF(I14="","En attente",IF(J14&gt;=0,"OK",IF(J14&gt;=-P_tol*ABS(H14),"À surveiller","Alerte")))</f>
        <v/>
      </c>
    </row>
    <row r="15">
      <c r="A15" s="36">
        <f>'Plan de trésorerie'!L4</f>
        <v/>
      </c>
      <c r="B15" s="33">
        <f>'Plan de trésorerie'!L9</f>
        <v/>
      </c>
      <c r="C15" s="31" t="n"/>
      <c r="D15" s="33">
        <f>IF(C15="","",C15-B15)</f>
        <v/>
      </c>
      <c r="E15" s="33">
        <f>'Plan de trésorerie'!L19</f>
        <v/>
      </c>
      <c r="F15" s="31" t="n"/>
      <c r="G15" s="33">
        <f>IF(F15="","",F15-E15)</f>
        <v/>
      </c>
      <c r="H15" s="33">
        <f>'Plan de trésorerie'!L21</f>
        <v/>
      </c>
      <c r="I15" s="31" t="n"/>
      <c r="J15" s="33">
        <f>IF(I15="","",I15-H15)</f>
        <v/>
      </c>
      <c r="K15" s="37">
        <f>IF(I15="","En attente",IF(J15&gt;=0,"OK",IF(J15&gt;=-P_tol*ABS(H15),"À surveiller","Alerte")))</f>
        <v/>
      </c>
    </row>
    <row r="16">
      <c r="A16" s="36">
        <f>'Plan de trésorerie'!M4</f>
        <v/>
      </c>
      <c r="B16" s="33">
        <f>'Plan de trésorerie'!M9</f>
        <v/>
      </c>
      <c r="C16" s="31" t="n"/>
      <c r="D16" s="33">
        <f>IF(C16="","",C16-B16)</f>
        <v/>
      </c>
      <c r="E16" s="33">
        <f>'Plan de trésorerie'!M19</f>
        <v/>
      </c>
      <c r="F16" s="31" t="n"/>
      <c r="G16" s="33">
        <f>IF(F16="","",F16-E16)</f>
        <v/>
      </c>
      <c r="H16" s="33">
        <f>'Plan de trésorerie'!M21</f>
        <v/>
      </c>
      <c r="I16" s="31" t="n"/>
      <c r="J16" s="33">
        <f>IF(I16="","",I16-H16)</f>
        <v/>
      </c>
      <c r="K16" s="37">
        <f>IF(I16="","En attente",IF(J16&gt;=0,"OK",IF(J16&gt;=-P_tol*ABS(H16),"À surveiller","Alerte")))</f>
        <v/>
      </c>
    </row>
    <row r="17">
      <c r="A17" s="32" t="inlineStr">
        <is>
          <t>Cumul des mois saisis</t>
        </is>
      </c>
      <c r="B17" s="28">
        <f>SUMIF(C5:C16,"&lt;&gt;",B5:B16)</f>
        <v/>
      </c>
      <c r="C17" s="28">
        <f>SUM(C5:C16)</f>
        <v/>
      </c>
      <c r="D17" s="28">
        <f>C17-B17</f>
        <v/>
      </c>
      <c r="E17" s="28">
        <f>SUMIF(F5:F16,"&lt;&gt;",E5:E16)</f>
        <v/>
      </c>
      <c r="F17" s="28">
        <f>SUM(F5:F16)</f>
        <v/>
      </c>
      <c r="G17" s="28">
        <f>F17-E17</f>
        <v/>
      </c>
      <c r="H17" s="28">
        <f>IFERROR(LOOKUP(2,1/(I5:I16&lt;&gt;""),H5:H16),"")</f>
        <v/>
      </c>
      <c r="I17" s="28">
        <f>IFERROR(LOOKUP(2,1/(I5:I16&lt;&gt;""),I5:I16),"")</f>
        <v/>
      </c>
      <c r="J17" s="28">
        <f>IF(I17="","",I17-H17)</f>
        <v/>
      </c>
      <c r="K17" s="28" t="n"/>
    </row>
    <row r="19" ht="28" customHeight="1">
      <c r="A19" s="22" t="inlineStr">
        <is>
          <t>Lecture : un écart positif sur les encaissements est une bonne surprise ; sur les décaissements, c’est une dépense plus forte que prévu. Le statut du solde compare la banque au prévu : « À surveiller » sous le prévu dans la tolérance, « Alerte » au-delà.</t>
        </is>
      </c>
    </row>
  </sheetData>
  <mergeCells count="2">
    <mergeCell ref="A19:K19"/>
    <mergeCell ref="A3:K3"/>
  </mergeCells>
  <conditionalFormatting sqref="K5:K16">
    <cfRule type="expression" priority="1" dxfId="0">
      <formula>K5="Alerte"</formula>
    </cfRule>
    <cfRule type="expression" priority="2" dxfId="1">
      <formula>K5="À surveiller"</formula>
    </cfRule>
    <cfRule type="expression" priority="3" dxfId="2">
      <formula>K5="OK"</formula>
    </cfRule>
  </conditionalFormatting>
  <pageMargins left="0.75" right="0.75" top="1" bottom="1" header="0.5" footer="0.5"/>
  <pageSetup orientation="landscape" paperSize="9" fitToHeight="1" fitToWidth="1"/>
</worksheet>
</file>

<file path=xl/worksheets/sheet4.xml><?xml version="1.0" encoding="utf-8"?>
<worksheet xmlns="http://schemas.openxmlformats.org/spreadsheetml/2006/main">
  <sheetPr>
    <tabColor rgb="001F4FB4"/>
    <outlinePr summaryBelow="1" summaryRight="1"/>
    <pageSetUpPr/>
  </sheetPr>
  <dimension ref="A1:D9"/>
  <sheetViews>
    <sheetView tabSelected="0" workbookViewId="0">
      <selection activeCell="A1" sqref="A1"/>
    </sheetView>
  </sheetViews>
  <sheetFormatPr baseColWidth="8" defaultRowHeight="15"/>
  <cols>
    <col width="46" customWidth="1" min="1" max="1"/>
    <col width="32" customWidth="1" min="2" max="2"/>
    <col width="3" customWidth="1" min="3" max="3"/>
    <col width="80" customWidth="1" min="4" max="4"/>
  </cols>
  <sheetData>
    <row r="1">
      <c r="A1" s="20" t="inlineStr">
        <is>
          <t>Paramètres du plan</t>
        </is>
      </c>
    </row>
    <row r="2">
      <c r="A2" s="22" t="inlineStr">
        <is>
          <t>Cellules jaunes à texte bleu : à remplir. Les valeurs ci-dessous sont des EXEMPLES FICTIFS.</t>
        </is>
      </c>
    </row>
    <row r="4">
      <c r="A4" s="21" t="inlineStr">
        <is>
          <t>Nom de l’entreprise</t>
        </is>
      </c>
      <c r="B4" s="38" t="inlineStr">
        <is>
          <t>PME exemple (données fictives)</t>
        </is>
      </c>
      <c r="D4" s="39" t="inlineStr">
        <is>
          <t>Affiché en tête du plan et du suivi.</t>
        </is>
      </c>
    </row>
    <row r="5">
      <c r="A5" s="21" t="inlineStr">
        <is>
          <t>Premier mois du plan</t>
        </is>
      </c>
      <c r="B5" s="40" t="n">
        <v>46023</v>
      </c>
      <c r="D5" s="39" t="inlineStr">
        <is>
          <t>Le plan couvre 12 mois à partir de ce mois.</t>
        </is>
      </c>
    </row>
    <row r="6">
      <c r="A6" s="21" t="inlineStr">
        <is>
          <t>Solde bancaire au début du plan</t>
        </is>
      </c>
      <c r="B6" s="31" t="n">
        <v>85000</v>
      </c>
      <c r="D6" s="39" t="inlineStr">
        <is>
          <t>Solde du compte (ou des comptes) au premier jour du plan.</t>
        </is>
      </c>
    </row>
    <row r="7">
      <c r="A7" s="21" t="inlineStr">
        <is>
          <t>Seuil d’alerte de trésorerie</t>
        </is>
      </c>
      <c r="B7" s="31" t="n">
        <v>60000</v>
      </c>
      <c r="D7" s="39" t="inlineStr">
        <is>
          <t>Le plus bas solde que vous acceptez. Sous ce seuil : « Alerte ».</t>
        </is>
      </c>
    </row>
    <row r="8">
      <c r="A8" s="21" t="inlineStr">
        <is>
          <t>Marge au-dessus du seuil avant « À surveiller »</t>
        </is>
      </c>
      <c r="B8" s="41" t="n">
        <v>0.25</v>
      </c>
      <c r="D8" s="39" t="inlineStr">
        <is>
          <t>Entre le seuil et le seuil × (1 + cette marge) : « À surveiller ».</t>
        </is>
      </c>
    </row>
    <row r="9">
      <c r="A9" s="21" t="inlineStr">
        <is>
          <t>Tolérance d’écart réel et prévu</t>
        </is>
      </c>
      <c r="B9" s="41" t="n">
        <v>0.05</v>
      </c>
      <c r="D9" s="39" t="inlineStr">
        <is>
          <t>Solde réel sous le prévu, dans cette tolérance : « À surveiller ». Au-delà : « Alerte ».</t>
        </is>
      </c>
    </row>
  </sheetData>
  <mergeCells count="1">
    <mergeCell ref="A2:D2"/>
  </mergeCells>
  <pageMargins left="0.75" right="0.75" top="1" bottom="1" header="0.5" footer="0.5"/>
</worksheet>
</file>

<file path=xl/worksheets/sheet5.xml><?xml version="1.0" encoding="utf-8"?>
<worksheet xmlns="http://schemas.openxmlformats.org/spreadsheetml/2006/main">
  <sheetPr>
    <tabColor rgb="000A6B4E"/>
    <outlinePr summaryBelow="1" summaryRight="1"/>
    <pageSetUpPr/>
  </sheetPr>
  <dimension ref="B2:B34"/>
  <sheetViews>
    <sheetView showGridLines="0" tabSelected="0" workbookViewId="0">
      <selection activeCell="A1" sqref="A1"/>
    </sheetView>
  </sheetViews>
  <sheetFormatPr baseColWidth="8" defaultRowHeight="15"/>
  <cols>
    <col width="3" customWidth="1" min="1" max="1"/>
    <col width="110" customWidth="1" min="2" max="2"/>
  </cols>
  <sheetData>
    <row r="2">
      <c r="B2" s="42" t="inlineStr">
        <is>
          <t>Mode d’emploi du plan de trésorerie</t>
        </is>
      </c>
    </row>
    <row r="3">
      <c r="B3" s="43" t="inlineStr">
        <is>
          <t>Un plan de trésorerie sur 12 mois : ce que l’entreprise encaisse et décaisse chaque mois, et le solde du compte qui en découle. Sans macro, sans formulaire, sans connexion externe.</t>
        </is>
      </c>
    </row>
    <row r="4">
      <c r="B4" s="44" t="inlineStr">
        <is>
          <t>Les chiffres livrés sont FICTIFS : une PME imaginaire, pour voir le modèle fonctionner.</t>
        </is>
      </c>
    </row>
    <row r="5">
      <c r="B5" s="43" t="n"/>
    </row>
    <row r="6">
      <c r="B6" s="45" t="inlineStr">
        <is>
          <t>Les couleurs</t>
        </is>
      </c>
    </row>
    <row r="7">
      <c r="B7" s="43" t="inlineStr">
        <is>
          <t>Texte bleu sur fond jaune : une saisie. Texte noir : une formule, à ne pas modifier.</t>
        </is>
      </c>
    </row>
    <row r="8">
      <c r="B8" s="43" t="inlineStr">
        <is>
          <t>Onglet Plan de trésorerie : vos prévisions. Onglet Suivi réel : vos réalisations, mois par mois. Onglet Paramètres : le solde de départ et le seuil.</t>
        </is>
      </c>
    </row>
    <row r="9">
      <c r="B9" s="43" t="n"/>
    </row>
    <row r="10">
      <c r="B10" s="45" t="inlineStr">
        <is>
          <t>Remplir le plan en 4 étapes</t>
        </is>
      </c>
    </row>
    <row r="11">
      <c r="B11" s="43" t="inlineStr">
        <is>
          <t>1. Onglet Paramètres : le nom de l’entreprise, le premier mois du plan, le solde bancaire de départ, le seuil d’alerte.</t>
        </is>
      </c>
    </row>
    <row r="12">
      <c r="B12" s="43" t="inlineStr">
        <is>
          <t>2. Onglet Plan de trésorerie : saisissez chaque mois les encaissements (ventes encaissées, autres) et les décaissements. Montez les montants tels qu’ils entrent et sortent du compte, TTC.</t>
        </is>
      </c>
    </row>
    <row r="13">
      <c r="B13" s="43" t="inlineStr">
        <is>
          <t>3. Lisez la ligne « Position par rapport au seuil » et le graphique : « Alerte » indique un mois où le solde passe sous le seuil.</t>
        </is>
      </c>
    </row>
    <row r="14">
      <c r="B14" s="43" t="inlineStr">
        <is>
          <t>4. Chaque fin de mois, onglet Suivi réel : saisissez les encaissements, décaissements et le solde de la banque. Les écarts apparaissent.</t>
        </is>
      </c>
    </row>
    <row r="15">
      <c r="B15" s="43" t="n"/>
    </row>
    <row r="16">
      <c r="B16" s="45" t="inlineStr">
        <is>
          <t>Comment remplir chaque ligne</t>
        </is>
      </c>
    </row>
    <row r="17">
      <c r="B17" s="43" t="inlineStr">
        <is>
          <t>Ventes encaissées : les règlements reçus dans le mois, pas le chiffre d’affaires facturé. Un client qui paie à 60 jours compte le mois de son paiement.</t>
        </is>
      </c>
    </row>
    <row r="18">
      <c r="B18" s="43" t="inlineStr">
        <is>
          <t>Fournisseurs : les achats payés dans le mois, avec la TVA. Une facture payée à 30 jours se met au mois du paiement.</t>
        </is>
      </c>
    </row>
    <row r="19">
      <c r="B19" s="43" t="inlineStr">
        <is>
          <t>Salaires et charges sociales : le net versé aux salariés, puis les cotisations à leur date de prélèvement, qui ne tombe pas le même mois. Vérifiez le calendrier de votre espace employeur.</t>
        </is>
      </c>
    </row>
    <row r="20">
      <c r="B20" s="43" t="inlineStr">
        <is>
          <t>TVA à reverser : le montant net de votre déclaration, au mois où le paiement sort. Sa date dépend de votre régime : vérifiez-la sur impots.gouv.fr.</t>
        </is>
      </c>
    </row>
    <row r="21">
      <c r="B21" s="43" t="inlineStr">
        <is>
          <t>Remboursements d’emprunt : capital et intérêts de chaque échéance. Les investissements figurent à part, au mois du paiement.</t>
        </is>
      </c>
    </row>
    <row r="22">
      <c r="B22" s="43" t="n"/>
    </row>
    <row r="23">
      <c r="B23" s="45" t="inlineStr">
        <is>
          <t>Ce que calcule le modèle</t>
        </is>
      </c>
    </row>
    <row r="24">
      <c r="B24" s="43" t="inlineStr">
        <is>
          <t>Total des encaissements et des décaissements : somme des lignes du mois. Solde du mois : encaissements − décaissements.</t>
        </is>
      </c>
    </row>
    <row r="25">
      <c r="B25" s="43" t="inlineStr">
        <is>
          <t>Solde de fin de mois : solde de début du mois + solde du mois. Le solde de début reprend le solde de fin du mois précédent.</t>
        </is>
      </c>
    </row>
    <row r="26">
      <c r="B26" s="43" t="inlineStr">
        <is>
          <t>Position par rapport au seuil : « Alerte » si le solde de fin est sous le seuil ; « À surveiller » s’il est au-dessus du seuil mais dans la marge réglée dans les Paramètres ; « OK » au-delà.</t>
        </is>
      </c>
    </row>
    <row r="27">
      <c r="B27" s="43" t="inlineStr">
        <is>
          <t>Suivi réel : écart = réel − prévu. Statut du solde : « OK » si le solde réel est au niveau du prévu ou au-dessus, « À surveiller » sous le prévu dans la tolérance, « Alerte » au-delà, « En attente » sans saisie.</t>
        </is>
      </c>
    </row>
    <row r="28">
      <c r="B28" s="43" t="n"/>
    </row>
    <row r="29">
      <c r="B29" s="45" t="inlineStr">
        <is>
          <t>Les limites, honnêtement</t>
        </is>
      </c>
    </row>
    <row r="30">
      <c r="B30" s="43" t="inlineStr">
        <is>
          <t>Le modèle dépend de saisies faites à la main. Une facture oubliée ou un délai de paiement mal estimé décale tout le plan. Relisez-le chaque mois avec le solde réel de la banque.</t>
        </is>
      </c>
    </row>
    <row r="31">
      <c r="B31" s="43" t="inlineStr">
        <is>
          <t>Quand le suivi doit être quotidien, ou que la banque, la facturation et la paie doivent se croiser, un outil branché sur vos logiciels évite ces ressaisies. C’est le métier de KAVDAL : https://kavdal.com/fr/tableaux-de-bord/</t>
        </is>
      </c>
    </row>
    <row r="32">
      <c r="B32" s="43" t="n"/>
    </row>
    <row r="33">
      <c r="B33" s="45" t="inlineStr">
        <is>
          <t>Licence</t>
        </is>
      </c>
    </row>
    <row r="34">
      <c r="B34" s="43" t="inlineStr">
        <is>
          <t>Libre d’usage et de modification dans votre entreprise. Merci de ne pas le revendre. Modèle proposé par KAVDAL, version du 21 octobre 2026.</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KAVDAL</dc:creator>
  <dc:title xmlns:dc="http://purl.org/dc/elements/1.1/">Plan de trésorerie sur 12 mois : modèle Excel gratuit</dc:title>
  <dcterms:created xmlns:dcterms="http://purl.org/dc/terms/" xmlns:xsi="http://www.w3.org/2001/XMLSchema-instance" xsi:type="dcterms:W3CDTF">2026-10-21T12:00:00Z</dcterms:created>
  <dcterms:modified xmlns:dcterms="http://purl.org/dc/terms/" xmlns:xsi="http://www.w3.org/2001/XMLSchema-instance" xsi:type="dcterms:W3CDTF">2026-10-21T08:56:59Z</dcterms:modified>
  <cp:lastModifiedBy>KAVDAL</cp:lastModifiedBy>
</cp:coreProperties>
</file>